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6320" windowWidth="25820" windowHeight="14620"/>
  </bookViews>
  <sheets>
    <sheet name="Berechnung" sheetId="8" r:id="rId1"/>
    <sheet name="Beispiel"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8" l="1"/>
  <c r="D41" i="10"/>
  <c r="C41" i="10"/>
  <c r="B41" i="10"/>
  <c r="D27" i="10"/>
  <c r="D34" i="10" s="1"/>
  <c r="C27" i="10"/>
  <c r="C34" i="10" s="1"/>
  <c r="B27" i="10"/>
  <c r="B34" i="10" s="1"/>
  <c r="F14" i="10"/>
  <c r="C28" i="10" s="1"/>
  <c r="B11" i="10"/>
  <c r="B10" i="10"/>
  <c r="C42" i="10" s="1"/>
  <c r="B20" i="8"/>
  <c r="B28" i="10" l="1"/>
  <c r="B35" i="10" s="1"/>
  <c r="B36" i="10" s="1"/>
  <c r="C29" i="10"/>
  <c r="C35" i="10"/>
  <c r="C36" i="10" s="1"/>
  <c r="D31" i="10"/>
  <c r="D28" i="10"/>
  <c r="D35" i="10" s="1"/>
  <c r="D36" i="10" s="1"/>
  <c r="C31" i="10"/>
  <c r="C45" i="10"/>
  <c r="B45" i="10"/>
  <c r="B17" i="10"/>
  <c r="B18" i="10" s="1"/>
  <c r="D38" i="10" s="1"/>
  <c r="D45" i="10"/>
  <c r="D42" i="10"/>
  <c r="B31" i="10"/>
  <c r="D30" i="10"/>
  <c r="B30" i="10"/>
  <c r="B42" i="10"/>
  <c r="C30" i="10"/>
  <c r="C37" i="10" l="1"/>
  <c r="C46" i="10" s="1"/>
  <c r="C47" i="10" s="1"/>
  <c r="C49" i="10" s="1"/>
  <c r="B38" i="10"/>
  <c r="B37" i="10"/>
  <c r="B46" i="10" s="1"/>
  <c r="B47" i="10" s="1"/>
  <c r="B49" i="10" s="1"/>
  <c r="D37" i="10"/>
  <c r="D46" i="10" s="1"/>
  <c r="D47" i="10" s="1"/>
  <c r="D49" i="10" s="1"/>
  <c r="B29" i="10"/>
  <c r="D29" i="10"/>
  <c r="C38" i="10"/>
  <c r="B19" i="8" l="1"/>
  <c r="B26" i="8" l="1"/>
  <c r="B27" i="8" s="1"/>
  <c r="D55" i="8"/>
  <c r="C55" i="8"/>
  <c r="B55" i="8"/>
  <c r="D52" i="8"/>
  <c r="C52" i="8"/>
  <c r="B52" i="8"/>
  <c r="D40" i="8"/>
  <c r="C40" i="8"/>
  <c r="B40" i="8"/>
  <c r="B51" i="8"/>
  <c r="C51" i="8"/>
  <c r="F23" i="8"/>
  <c r="B38" i="8" s="1"/>
  <c r="C37" i="8"/>
  <c r="C44" i="8" s="1"/>
  <c r="D37" i="8"/>
  <c r="D44" i="8" s="1"/>
  <c r="D51" i="8"/>
  <c r="B44" i="8"/>
  <c r="B41" i="8" l="1"/>
  <c r="B48" i="8" s="1"/>
  <c r="C41" i="8"/>
  <c r="C48" i="8" s="1"/>
  <c r="D41" i="8"/>
  <c r="D48" i="8" s="1"/>
  <c r="C47" i="8"/>
  <c r="B39" i="8"/>
  <c r="C38" i="8"/>
  <c r="D38" i="8"/>
  <c r="D45" i="8" s="1"/>
  <c r="D46" i="8" s="1"/>
  <c r="C45" i="8" l="1"/>
  <c r="C46" i="8" s="1"/>
  <c r="D39" i="8"/>
  <c r="C39" i="8"/>
  <c r="B47" i="8" l="1"/>
  <c r="B56" i="8" s="1"/>
  <c r="D47" i="8" l="1"/>
  <c r="D56" i="8" s="1"/>
  <c r="C56" i="8"/>
  <c r="B45" i="8"/>
  <c r="B46" i="8" s="1"/>
  <c r="C57" i="8" l="1"/>
  <c r="C59" i="8" s="1"/>
  <c r="D57" i="8"/>
  <c r="D59" i="8" s="1"/>
  <c r="B57" i="8"/>
  <c r="B59" i="8" s="1"/>
</calcChain>
</file>

<file path=xl/sharedStrings.xml><?xml version="1.0" encoding="utf-8"?>
<sst xmlns="http://schemas.openxmlformats.org/spreadsheetml/2006/main" count="122" uniqueCount="51">
  <si>
    <t>Basis</t>
  </si>
  <si>
    <t>Erweitert</t>
  </si>
  <si>
    <t>Vollausbau</t>
  </si>
  <si>
    <t>h</t>
  </si>
  <si>
    <t>Wochen</t>
  </si>
  <si>
    <t>Monate</t>
  </si>
  <si>
    <t>Berechnungsgrundlagen</t>
  </si>
  <si>
    <t>Durchschnittswerte</t>
  </si>
  <si>
    <t>Saisondauer:</t>
  </si>
  <si>
    <t>Auslastung:</t>
  </si>
  <si>
    <t>Fr.</t>
  </si>
  <si>
    <t>Aufwand pro Gast und Tag:</t>
  </si>
  <si>
    <t>total:</t>
  </si>
  <si>
    <t>min</t>
  </si>
  <si>
    <t>tägl. Arbeiten:</t>
  </si>
  <si>
    <t>Deckungsbeitrag:</t>
  </si>
  <si>
    <t>Pro Gast und Tag:</t>
  </si>
  <si>
    <t>Preis:</t>
  </si>
  <si>
    <t>inkl. Arbeitgeberbeiträge</t>
  </si>
  <si>
    <t>Gäste</t>
  </si>
  <si>
    <t>%</t>
  </si>
  <si>
    <t>total [h/d]</t>
  </si>
  <si>
    <t>tägl. Arbeiten [h/d]</t>
  </si>
  <si>
    <t>Einnahmen</t>
  </si>
  <si>
    <t>pro Nacht [Fr.]</t>
  </si>
  <si>
    <t>pro Saison [Fr.]</t>
  </si>
  <si>
    <t>total [h/Saison]</t>
  </si>
  <si>
    <t>total pro Saison:</t>
  </si>
  <si>
    <t>total [Fr.]</t>
  </si>
  <si>
    <t>Ausgaben pro Saison</t>
  </si>
  <si>
    <t>Deckungsbeitrag [Fr.]</t>
  </si>
  <si>
    <t>externer Lohn [Fr.]</t>
  </si>
  <si>
    <t>tägl. Arbeiten [h/Saison]</t>
  </si>
  <si>
    <t>Arbeitsaufwand</t>
  </si>
  <si>
    <t>zusätzlich benötigte Arbeitskraft</t>
  </si>
  <si>
    <t>tägl. Arbeiten pro Saison:</t>
  </si>
  <si>
    <t>total pro Tag:</t>
  </si>
  <si>
    <t>tägl. Arbeiten pro Tag:</t>
  </si>
  <si>
    <t>Verfügbare Arbeitszeit:</t>
  </si>
  <si>
    <t>Anteil täglicher Arbeiten:</t>
  </si>
  <si>
    <t>Gewinn je Saison [Fr.]</t>
  </si>
  <si>
    <t>Stundenlohn Externe:</t>
  </si>
  <si>
    <t>Saisonbeginn:</t>
  </si>
  <si>
    <t>Saisonende:</t>
  </si>
  <si>
    <t>nicht-tägliche Arbeit pro Woche [h/Woche]</t>
  </si>
  <si>
    <t>Angebotsvariante</t>
  </si>
  <si>
    <t>Anleitung</t>
  </si>
  <si>
    <t>Berechnung</t>
  </si>
  <si>
    <t>Berechnung von Arbeitszeiten und Umsätzen für Agrotourismusangebote</t>
  </si>
  <si>
    <t>Beispiel</t>
  </si>
  <si>
    <t>Im oberen Bereich "Berechnungsgrundlagen" können die Werte in den grau hinterlegten Feldern selbstständig angepasst werden. Diese sind als Durchschnittswerte über die gesamte Saison zu verstehen. Der totale Aufwand pro Gast und Tag teilt sich in tägliche und nicht-tägliche Arbeiten auf, wobei die täglichen Arbeiten jeden Tag erledigt werden. Die nicht-täglichen Arbeiten können teilweise flexibel eingeteilt werden.
Im unteren Bereich "Berechnung" können drei verschiedene Angebotsvarianten mit unterschiedlichen Gästezahlen jeweils für die oben definierte Saisondauer verglichen werden. Alle Angaben ohne Gewähr.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</si>
</sst>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8"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i/>
      <sz val="9"/>
      <color theme="1"/>
      <name val="Tahoma"/>
      <family val="2"/>
    </font>
    <font>
      <sz val="9"/>
      <name val="Tahoma"/>
      <family val="2"/>
    </font>
    <font>
      <b/>
      <sz val="10"/>
      <color theme="1"/>
      <name val="Tahoma"/>
      <family val="2"/>
    </font>
    <font>
      <sz val="10"/>
      <color theme="1"/>
      <name val="Tahoma"/>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indexed="64"/>
      </left>
      <right/>
      <top style="thin">
        <color auto="1"/>
      </top>
      <bottom style="thin">
        <color auto="1"/>
      </bottom>
      <diagonal/>
    </border>
    <border>
      <left style="thin">
        <color indexed="64"/>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3" fillId="2" borderId="0" xfId="0" applyFont="1" applyFill="1" applyAlignment="1">
      <alignment vertical="center"/>
    </xf>
    <xf numFmtId="0" fontId="3" fillId="0" borderId="0" xfId="0" applyFont="1" applyAlignment="1">
      <alignment vertical="top"/>
    </xf>
    <xf numFmtId="164" fontId="3" fillId="0" borderId="0" xfId="0" applyNumberFormat="1" applyFont="1" applyAlignment="1">
      <alignment vertical="top"/>
    </xf>
    <xf numFmtId="1" fontId="3" fillId="0" borderId="0" xfId="0" applyNumberFormat="1" applyFont="1" applyAlignment="1">
      <alignment vertical="top"/>
    </xf>
    <xf numFmtId="0" fontId="3" fillId="2" borderId="11" xfId="0" applyFont="1" applyFill="1" applyBorder="1" applyAlignment="1">
      <alignment vertical="top"/>
    </xf>
    <xf numFmtId="0" fontId="3" fillId="2" borderId="9" xfId="0" applyFont="1" applyFill="1" applyBorder="1" applyAlignment="1">
      <alignment vertical="top"/>
    </xf>
    <xf numFmtId="0" fontId="3" fillId="2" borderId="5" xfId="0" applyFont="1" applyFill="1" applyBorder="1" applyAlignment="1">
      <alignment vertical="top"/>
    </xf>
    <xf numFmtId="0" fontId="5" fillId="2" borderId="9" xfId="0" applyFont="1" applyFill="1" applyBorder="1" applyAlignment="1">
      <alignment vertical="top"/>
    </xf>
    <xf numFmtId="0" fontId="3" fillId="2" borderId="0" xfId="0" applyFont="1" applyFill="1" applyAlignment="1">
      <alignment vertical="top"/>
    </xf>
    <xf numFmtId="0" fontId="3" fillId="2" borderId="1" xfId="0" applyFont="1" applyFill="1" applyBorder="1" applyAlignment="1">
      <alignment vertical="top"/>
    </xf>
    <xf numFmtId="0" fontId="3" fillId="2" borderId="2" xfId="0" applyFont="1" applyFill="1" applyBorder="1" applyAlignment="1">
      <alignment vertical="top"/>
    </xf>
    <xf numFmtId="0" fontId="3" fillId="2" borderId="0" xfId="0" applyFont="1" applyFill="1" applyBorder="1" applyAlignment="1">
      <alignment vertical="top"/>
    </xf>
    <xf numFmtId="0" fontId="2" fillId="2" borderId="6" xfId="0" applyFont="1" applyFill="1" applyBorder="1" applyAlignment="1">
      <alignment vertical="center"/>
    </xf>
    <xf numFmtId="0" fontId="2" fillId="2" borderId="11"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2" fillId="2" borderId="2" xfId="0" applyFont="1" applyFill="1" applyBorder="1" applyAlignment="1">
      <alignment vertical="center"/>
    </xf>
    <xf numFmtId="3" fontId="3" fillId="2" borderId="2" xfId="0" applyNumberFormat="1" applyFont="1" applyFill="1" applyBorder="1" applyAlignment="1">
      <alignment vertical="center"/>
    </xf>
    <xf numFmtId="0" fontId="3" fillId="2" borderId="9" xfId="0" applyFont="1" applyFill="1" applyBorder="1" applyAlignment="1">
      <alignment vertical="center"/>
    </xf>
    <xf numFmtId="165" fontId="3" fillId="2" borderId="10" xfId="0" applyNumberFormat="1" applyFont="1" applyFill="1" applyBorder="1" applyAlignment="1">
      <alignment vertical="center"/>
    </xf>
    <xf numFmtId="165" fontId="3" fillId="2" borderId="4" xfId="0" applyNumberFormat="1" applyFont="1" applyFill="1" applyBorder="1" applyAlignment="1">
      <alignment vertical="center"/>
    </xf>
    <xf numFmtId="0" fontId="3" fillId="2" borderId="11" xfId="0" applyFont="1" applyFill="1" applyBorder="1" applyAlignment="1">
      <alignment vertical="center"/>
    </xf>
    <xf numFmtId="165" fontId="3" fillId="2" borderId="12" xfId="0" applyNumberFormat="1" applyFont="1" applyFill="1" applyBorder="1" applyAlignment="1">
      <alignment vertical="center"/>
    </xf>
    <xf numFmtId="165" fontId="3" fillId="2" borderId="5" xfId="0" applyNumberFormat="1" applyFont="1" applyFill="1" applyBorder="1" applyAlignment="1">
      <alignment vertical="center"/>
    </xf>
    <xf numFmtId="165" fontId="3" fillId="2" borderId="0" xfId="0" applyNumberFormat="1" applyFont="1" applyFill="1" applyBorder="1" applyAlignment="1">
      <alignment vertical="center"/>
    </xf>
    <xf numFmtId="165" fontId="3" fillId="2" borderId="2"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4" xfId="0" applyNumberFormat="1" applyFont="1" applyFill="1" applyBorder="1" applyAlignment="1">
      <alignment vertical="center"/>
    </xf>
    <xf numFmtId="165" fontId="5" fillId="2" borderId="12" xfId="0" applyNumberFormat="1" applyFont="1" applyFill="1" applyBorder="1" applyAlignment="1">
      <alignment vertical="center"/>
    </xf>
    <xf numFmtId="165" fontId="5" fillId="2" borderId="5" xfId="0" applyNumberFormat="1" applyFont="1" applyFill="1" applyBorder="1" applyAlignment="1">
      <alignment vertical="center"/>
    </xf>
    <xf numFmtId="0" fontId="3" fillId="2" borderId="2" xfId="0" applyFont="1" applyFill="1" applyBorder="1" applyAlignment="1">
      <alignment vertical="center"/>
    </xf>
    <xf numFmtId="3" fontId="3" fillId="2" borderId="10" xfId="1" applyNumberFormat="1" applyFont="1" applyFill="1" applyBorder="1" applyAlignment="1">
      <alignment vertical="center"/>
    </xf>
    <xf numFmtId="3" fontId="3" fillId="2" borderId="4" xfId="1" applyNumberFormat="1" applyFont="1" applyFill="1" applyBorder="1" applyAlignment="1">
      <alignment vertical="center"/>
    </xf>
    <xf numFmtId="3" fontId="3" fillId="2" borderId="12" xfId="1" applyNumberFormat="1" applyFont="1" applyFill="1" applyBorder="1" applyAlignment="1">
      <alignment vertical="center"/>
    </xf>
    <xf numFmtId="3" fontId="3" fillId="2" borderId="5" xfId="1" applyNumberFormat="1" applyFont="1" applyFill="1" applyBorder="1" applyAlignment="1">
      <alignment vertical="center"/>
    </xf>
    <xf numFmtId="0" fontId="5" fillId="2" borderId="9" xfId="0" applyFont="1" applyFill="1" applyBorder="1" applyAlignment="1">
      <alignment vertical="center"/>
    </xf>
    <xf numFmtId="0" fontId="2" fillId="2" borderId="0" xfId="0" applyFont="1" applyFill="1" applyBorder="1" applyAlignment="1">
      <alignment vertical="center"/>
    </xf>
    <xf numFmtId="3" fontId="2" fillId="2" borderId="0" xfId="0" applyNumberFormat="1" applyFont="1" applyFill="1" applyBorder="1" applyAlignment="1">
      <alignment vertical="center"/>
    </xf>
    <xf numFmtId="0" fontId="3" fillId="2" borderId="6" xfId="0" applyFont="1" applyFill="1" applyBorder="1" applyAlignment="1">
      <alignment vertical="top"/>
    </xf>
    <xf numFmtId="0" fontId="3" fillId="2" borderId="4" xfId="0" applyFont="1" applyFill="1" applyBorder="1" applyAlignment="1">
      <alignment vertical="top"/>
    </xf>
    <xf numFmtId="0" fontId="5" fillId="2" borderId="4" xfId="0" applyFont="1" applyFill="1" applyBorder="1" applyAlignment="1">
      <alignment vertical="top"/>
    </xf>
    <xf numFmtId="0" fontId="3" fillId="2" borderId="3" xfId="0" applyFont="1" applyFill="1" applyBorder="1" applyAlignment="1">
      <alignment vertical="top"/>
    </xf>
    <xf numFmtId="0" fontId="5" fillId="2" borderId="3" xfId="0" applyFont="1" applyFill="1" applyBorder="1" applyAlignment="1">
      <alignment vertical="top"/>
    </xf>
    <xf numFmtId="0" fontId="3" fillId="2" borderId="2" xfId="0" applyFont="1" applyFill="1" applyBorder="1" applyAlignment="1">
      <alignment horizontal="left" vertical="top"/>
    </xf>
    <xf numFmtId="0" fontId="4" fillId="2" borderId="0" xfId="0" applyFont="1" applyFill="1" applyBorder="1" applyAlignment="1">
      <alignment horizontal="left" vertical="top"/>
    </xf>
    <xf numFmtId="0" fontId="3" fillId="3" borderId="5" xfId="0" applyFont="1" applyFill="1" applyBorder="1" applyAlignment="1">
      <alignment vertical="top"/>
    </xf>
    <xf numFmtId="0" fontId="3" fillId="3" borderId="4" xfId="0" applyFont="1" applyFill="1" applyBorder="1" applyAlignment="1">
      <alignment vertical="top"/>
    </xf>
    <xf numFmtId="0" fontId="3" fillId="3" borderId="0" xfId="0" applyFont="1" applyFill="1" applyBorder="1" applyAlignment="1">
      <alignment vertical="top"/>
    </xf>
    <xf numFmtId="14" fontId="3" fillId="3" borderId="8" xfId="0" applyNumberFormat="1" applyFont="1" applyFill="1" applyBorder="1" applyAlignment="1">
      <alignment vertical="top"/>
    </xf>
    <xf numFmtId="0" fontId="3" fillId="2" borderId="9" xfId="0" applyFont="1" applyFill="1" applyBorder="1" applyAlignment="1">
      <alignment vertical="center" wrapText="1"/>
    </xf>
    <xf numFmtId="3" fontId="3" fillId="3" borderId="12"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0" fontId="3" fillId="0" borderId="5" xfId="0" applyFont="1" applyFill="1" applyBorder="1" applyAlignment="1">
      <alignment vertical="top"/>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vertical="top"/>
    </xf>
    <xf numFmtId="0" fontId="2" fillId="2" borderId="0" xfId="0" applyFont="1" applyFill="1" applyAlignment="1">
      <alignment horizontal="left" vertical="top"/>
    </xf>
    <xf numFmtId="0" fontId="3" fillId="2" borderId="0" xfId="0" applyFont="1" applyFill="1" applyAlignment="1">
      <alignment horizontal="left" vertical="top" wrapText="1"/>
    </xf>
    <xf numFmtId="0" fontId="3" fillId="2" borderId="2" xfId="0" applyFont="1" applyFill="1" applyBorder="1" applyAlignment="1">
      <alignment horizontal="left" vertical="top"/>
    </xf>
    <xf numFmtId="0" fontId="4" fillId="2" borderId="0" xfId="0" applyFont="1" applyFill="1" applyBorder="1" applyAlignment="1">
      <alignment horizontal="left" vertical="top"/>
    </xf>
    <xf numFmtId="0" fontId="3" fillId="2" borderId="2" xfId="0" applyFont="1" applyFill="1" applyBorder="1" applyAlignment="1">
      <alignment vertical="top"/>
    </xf>
  </cellXfs>
  <cellStyles count="2">
    <cellStyle name="Komma" xfId="1" builtinId="3"/>
    <cellStyle name="Standard" xfId="0" builtinId="0"/>
  </cellStyles>
  <dxfs count="0"/>
  <tableStyles count="0" defaultTableStyle="TableStyleMedium2" defaultPivotStyle="PivotStyleLight16"/>
  <colors>
    <mruColors>
      <color rgb="FFA2A2A2"/>
      <color rgb="FFFF4000"/>
      <color rgb="FF9DFA7D"/>
      <color rgb="FF7DB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zoomScaleNormal="100" workbookViewId="0"/>
  </sheetViews>
  <sheetFormatPr baseColWidth="10" defaultColWidth="11.54296875" defaultRowHeight="11.5" x14ac:dyDescent="0.35"/>
  <cols>
    <col min="1" max="1" width="20.36328125" style="2" customWidth="1"/>
    <col min="2" max="4" width="10.81640625" style="2" customWidth="1"/>
    <col min="5" max="5" width="20" style="2" bestFit="1" customWidth="1"/>
    <col min="6" max="6" width="4.1796875" style="2" customWidth="1"/>
    <col min="7" max="7" width="3.54296875" style="2" bestFit="1" customWidth="1"/>
    <col min="8" max="8" width="8.453125" style="2" customWidth="1"/>
    <col min="9" max="16384" width="11.54296875" style="2"/>
  </cols>
  <sheetData>
    <row r="1" spans="1:8" ht="12.5" x14ac:dyDescent="0.35">
      <c r="A1" s="57" t="s">
        <v>48</v>
      </c>
      <c r="B1" s="57"/>
      <c r="C1" s="9"/>
      <c r="D1" s="9"/>
      <c r="E1" s="9"/>
      <c r="F1" s="9"/>
      <c r="G1" s="9"/>
      <c r="H1" s="9"/>
    </row>
    <row r="2" spans="1:8" ht="11.4" x14ac:dyDescent="0.3">
      <c r="A2" s="56"/>
      <c r="B2" s="56"/>
      <c r="C2" s="9"/>
      <c r="D2" s="9"/>
      <c r="E2" s="9"/>
      <c r="F2" s="9"/>
      <c r="G2" s="9"/>
      <c r="H2" s="9"/>
    </row>
    <row r="3" spans="1:8" ht="11.4" x14ac:dyDescent="0.3">
      <c r="A3" s="56" t="s">
        <v>46</v>
      </c>
      <c r="B3" s="56"/>
      <c r="C3" s="9"/>
      <c r="D3" s="9"/>
      <c r="E3" s="9"/>
      <c r="F3" s="9"/>
      <c r="G3" s="9"/>
      <c r="H3" s="9"/>
    </row>
    <row r="4" spans="1:8" ht="11.4" customHeight="1" x14ac:dyDescent="0.35">
      <c r="A4" s="60" t="s">
        <v>50</v>
      </c>
      <c r="B4" s="60"/>
      <c r="C4" s="60"/>
      <c r="D4" s="60"/>
      <c r="E4" s="60"/>
      <c r="F4" s="60"/>
      <c r="G4" s="60"/>
      <c r="H4" s="9"/>
    </row>
    <row r="5" spans="1:8" x14ac:dyDescent="0.35">
      <c r="A5" s="60"/>
      <c r="B5" s="60"/>
      <c r="C5" s="60"/>
      <c r="D5" s="60"/>
      <c r="E5" s="60"/>
      <c r="F5" s="60"/>
      <c r="G5" s="60"/>
      <c r="H5" s="9"/>
    </row>
    <row r="6" spans="1:8" x14ac:dyDescent="0.35">
      <c r="A6" s="60"/>
      <c r="B6" s="60"/>
      <c r="C6" s="60"/>
      <c r="D6" s="60"/>
      <c r="E6" s="60"/>
      <c r="F6" s="60"/>
      <c r="G6" s="60"/>
      <c r="H6" s="9"/>
    </row>
    <row r="7" spans="1:8" x14ac:dyDescent="0.35">
      <c r="A7" s="60"/>
      <c r="B7" s="60"/>
      <c r="C7" s="60"/>
      <c r="D7" s="60"/>
      <c r="E7" s="60"/>
      <c r="F7" s="60"/>
      <c r="G7" s="60"/>
      <c r="H7" s="9"/>
    </row>
    <row r="8" spans="1:8" x14ac:dyDescent="0.35">
      <c r="A8" s="60"/>
      <c r="B8" s="60"/>
      <c r="C8" s="60"/>
      <c r="D8" s="60"/>
      <c r="E8" s="60"/>
      <c r="F8" s="60"/>
      <c r="G8" s="60"/>
      <c r="H8" s="9"/>
    </row>
    <row r="9" spans="1:8" x14ac:dyDescent="0.35">
      <c r="A9" s="60"/>
      <c r="B9" s="60"/>
      <c r="C9" s="60"/>
      <c r="D9" s="60"/>
      <c r="E9" s="60"/>
      <c r="F9" s="60"/>
      <c r="G9" s="60"/>
      <c r="H9" s="9"/>
    </row>
    <row r="10" spans="1:8" x14ac:dyDescent="0.35">
      <c r="A10" s="60"/>
      <c r="B10" s="60"/>
      <c r="C10" s="60"/>
      <c r="D10" s="60"/>
      <c r="E10" s="60"/>
      <c r="F10" s="60"/>
      <c r="G10" s="60"/>
      <c r="H10" s="9"/>
    </row>
    <row r="11" spans="1:8" x14ac:dyDescent="0.35">
      <c r="A11" s="60"/>
      <c r="B11" s="60"/>
      <c r="C11" s="60"/>
      <c r="D11" s="60"/>
      <c r="E11" s="60"/>
      <c r="F11" s="60"/>
      <c r="G11" s="60"/>
      <c r="H11" s="9"/>
    </row>
    <row r="12" spans="1:8" ht="11.4" x14ac:dyDescent="0.3">
      <c r="A12" s="9"/>
      <c r="B12" s="9"/>
      <c r="C12" s="9"/>
      <c r="D12" s="9"/>
      <c r="E12" s="9"/>
      <c r="F12" s="9"/>
      <c r="G12" s="9"/>
      <c r="H12" s="9"/>
    </row>
    <row r="13" spans="1:8" ht="11.4" x14ac:dyDescent="0.3">
      <c r="A13" s="9"/>
      <c r="B13" s="9"/>
      <c r="C13" s="9"/>
      <c r="D13" s="9"/>
      <c r="E13" s="9"/>
      <c r="F13" s="9"/>
      <c r="G13" s="9"/>
      <c r="H13" s="9"/>
    </row>
    <row r="14" spans="1:8" ht="11.4" x14ac:dyDescent="0.3">
      <c r="A14" s="59" t="s">
        <v>6</v>
      </c>
      <c r="B14" s="59"/>
      <c r="C14" s="9"/>
      <c r="D14" s="9"/>
      <c r="E14" s="9"/>
      <c r="F14" s="9"/>
      <c r="G14" s="9"/>
      <c r="H14" s="9"/>
    </row>
    <row r="15" spans="1:8" ht="11.4" x14ac:dyDescent="0.3">
      <c r="A15" s="9" t="s">
        <v>7</v>
      </c>
      <c r="B15" s="9"/>
      <c r="C15" s="9"/>
      <c r="D15" s="9"/>
      <c r="E15" s="9"/>
      <c r="F15" s="9"/>
      <c r="G15" s="9"/>
      <c r="H15" s="9"/>
    </row>
    <row r="16" spans="1:8" ht="11.4" x14ac:dyDescent="0.3">
      <c r="A16" s="9"/>
      <c r="B16" s="9"/>
      <c r="C16" s="9"/>
      <c r="D16" s="9"/>
      <c r="E16" s="9"/>
      <c r="F16" s="9"/>
      <c r="G16" s="9"/>
      <c r="H16" s="9"/>
    </row>
    <row r="17" spans="1:10" ht="11.4" x14ac:dyDescent="0.3">
      <c r="A17" s="39" t="s">
        <v>42</v>
      </c>
      <c r="B17" s="49">
        <v>44317</v>
      </c>
      <c r="C17" s="11"/>
      <c r="D17" s="9"/>
      <c r="E17" s="61" t="s">
        <v>16</v>
      </c>
      <c r="F17" s="61"/>
      <c r="G17" s="61"/>
      <c r="H17" s="9"/>
    </row>
    <row r="18" spans="1:10" ht="11.4" x14ac:dyDescent="0.3">
      <c r="A18" s="39" t="s">
        <v>43</v>
      </c>
      <c r="B18" s="49">
        <v>44469</v>
      </c>
      <c r="C18" s="44"/>
      <c r="D18" s="9"/>
      <c r="E18" s="6" t="s">
        <v>17</v>
      </c>
      <c r="F18" s="47">
        <v>60</v>
      </c>
      <c r="G18" s="42" t="s">
        <v>10</v>
      </c>
      <c r="H18" s="9"/>
    </row>
    <row r="19" spans="1:10" ht="11.4" x14ac:dyDescent="0.3">
      <c r="A19" s="6" t="s">
        <v>8</v>
      </c>
      <c r="B19" s="40">
        <f>ROUND((B18-B17)/7,0)</f>
        <v>22</v>
      </c>
      <c r="C19" s="42" t="s">
        <v>4</v>
      </c>
      <c r="D19" s="9"/>
      <c r="E19" s="5" t="s">
        <v>15</v>
      </c>
      <c r="F19" s="46">
        <v>15</v>
      </c>
      <c r="G19" s="10" t="s">
        <v>10</v>
      </c>
      <c r="H19" s="9"/>
    </row>
    <row r="20" spans="1:10" ht="11.4" x14ac:dyDescent="0.3">
      <c r="A20" s="5" t="s">
        <v>8</v>
      </c>
      <c r="B20" s="7">
        <f>ROUND((B18-B17)/30,0)</f>
        <v>5</v>
      </c>
      <c r="C20" s="10" t="s">
        <v>5</v>
      </c>
      <c r="D20" s="9"/>
      <c r="E20" s="12"/>
      <c r="F20" s="12"/>
      <c r="G20" s="12"/>
      <c r="H20" s="9"/>
    </row>
    <row r="21" spans="1:10" ht="11.4" x14ac:dyDescent="0.3">
      <c r="A21" s="5" t="s">
        <v>9</v>
      </c>
      <c r="B21" s="46">
        <v>60</v>
      </c>
      <c r="C21" s="10" t="s">
        <v>20</v>
      </c>
      <c r="D21" s="9"/>
      <c r="E21" s="63" t="s">
        <v>11</v>
      </c>
      <c r="F21" s="63"/>
      <c r="G21" s="63"/>
      <c r="H21" s="9"/>
    </row>
    <row r="22" spans="1:10" ht="11.4" x14ac:dyDescent="0.3">
      <c r="A22" s="12"/>
      <c r="B22" s="12"/>
      <c r="C22" s="12"/>
      <c r="D22" s="9"/>
      <c r="E22" s="6" t="s">
        <v>12</v>
      </c>
      <c r="F22" s="47">
        <v>35</v>
      </c>
      <c r="G22" s="42" t="s">
        <v>13</v>
      </c>
      <c r="H22" s="9"/>
    </row>
    <row r="23" spans="1:10" x14ac:dyDescent="0.35">
      <c r="A23" s="11" t="s">
        <v>38</v>
      </c>
      <c r="B23" s="11"/>
      <c r="C23" s="11"/>
      <c r="D23" s="9"/>
      <c r="E23" s="5" t="s">
        <v>14</v>
      </c>
      <c r="F23" s="53">
        <f>F22*F24</f>
        <v>24.5</v>
      </c>
      <c r="G23" s="10" t="s">
        <v>13</v>
      </c>
      <c r="H23" s="9"/>
    </row>
    <row r="24" spans="1:10" x14ac:dyDescent="0.35">
      <c r="A24" s="6" t="s">
        <v>36</v>
      </c>
      <c r="B24" s="47">
        <v>3</v>
      </c>
      <c r="C24" s="42" t="s">
        <v>3</v>
      </c>
      <c r="D24" s="9"/>
      <c r="E24" s="5" t="s">
        <v>39</v>
      </c>
      <c r="F24" s="46">
        <v>0.7</v>
      </c>
      <c r="G24" s="10"/>
      <c r="H24" s="9"/>
      <c r="J24" s="4"/>
    </row>
    <row r="25" spans="1:10" x14ac:dyDescent="0.35">
      <c r="A25" s="6" t="s">
        <v>37</v>
      </c>
      <c r="B25" s="47">
        <v>2</v>
      </c>
      <c r="C25" s="42" t="s">
        <v>3</v>
      </c>
      <c r="D25" s="9"/>
      <c r="F25" s="9"/>
      <c r="H25" s="9"/>
    </row>
    <row r="26" spans="1:10" ht="11.4" x14ac:dyDescent="0.3">
      <c r="A26" s="8" t="s">
        <v>27</v>
      </c>
      <c r="B26" s="41">
        <f>$B$24*$B$19*7</f>
        <v>462</v>
      </c>
      <c r="C26" s="43" t="s">
        <v>3</v>
      </c>
      <c r="D26" s="9"/>
      <c r="E26" s="12" t="s">
        <v>41</v>
      </c>
      <c r="F26" s="48">
        <v>25</v>
      </c>
      <c r="G26" s="12" t="s">
        <v>10</v>
      </c>
      <c r="H26" s="9"/>
    </row>
    <row r="27" spans="1:10" x14ac:dyDescent="0.35">
      <c r="A27" s="5" t="s">
        <v>35</v>
      </c>
      <c r="B27" s="7">
        <f>B26*B25/B24</f>
        <v>308</v>
      </c>
      <c r="C27" s="10" t="s">
        <v>3</v>
      </c>
      <c r="D27" s="9"/>
      <c r="E27" s="62" t="s">
        <v>18</v>
      </c>
      <c r="F27" s="62"/>
      <c r="G27" s="62"/>
      <c r="H27" s="9"/>
    </row>
    <row r="28" spans="1:10" ht="11.4" x14ac:dyDescent="0.3">
      <c r="A28" s="9"/>
      <c r="B28" s="9"/>
      <c r="C28" s="9"/>
      <c r="D28" s="9"/>
      <c r="E28" s="9"/>
      <c r="F28" s="9"/>
      <c r="G28" s="9"/>
      <c r="H28" s="9"/>
    </row>
    <row r="29" spans="1:10" ht="11.4" x14ac:dyDescent="0.3">
      <c r="A29" s="9"/>
      <c r="B29" s="9"/>
      <c r="C29" s="9"/>
      <c r="D29" s="9"/>
      <c r="E29" s="9"/>
      <c r="F29" s="9"/>
      <c r="G29" s="9"/>
      <c r="H29" s="9"/>
    </row>
    <row r="30" spans="1:10" ht="11.4" x14ac:dyDescent="0.3">
      <c r="A30" s="9"/>
      <c r="B30" s="9"/>
      <c r="C30" s="9"/>
      <c r="D30" s="9"/>
      <c r="E30" s="9"/>
      <c r="F30" s="9"/>
      <c r="G30" s="9"/>
      <c r="H30" s="9"/>
    </row>
    <row r="31" spans="1:10" ht="11.4" x14ac:dyDescent="0.3">
      <c r="A31" s="59" t="s">
        <v>47</v>
      </c>
      <c r="B31" s="59"/>
      <c r="C31" s="9"/>
      <c r="D31" s="9"/>
      <c r="E31" s="9"/>
      <c r="F31" s="9"/>
      <c r="G31" s="9"/>
      <c r="H31" s="9"/>
    </row>
    <row r="32" spans="1:10" ht="11.4" x14ac:dyDescent="0.3">
      <c r="A32" s="9"/>
      <c r="B32" s="9"/>
      <c r="C32" s="9"/>
      <c r="D32" s="9"/>
      <c r="E32" s="9"/>
      <c r="F32" s="9"/>
      <c r="G32" s="9"/>
      <c r="H32" s="9"/>
    </row>
    <row r="33" spans="1:12" ht="11.4" x14ac:dyDescent="0.3">
      <c r="A33" s="13" t="s">
        <v>45</v>
      </c>
      <c r="B33" s="54" t="s">
        <v>0</v>
      </c>
      <c r="C33" s="54" t="s">
        <v>1</v>
      </c>
      <c r="D33" s="55" t="s">
        <v>2</v>
      </c>
      <c r="E33" s="9"/>
      <c r="F33" s="9"/>
      <c r="G33" s="9"/>
      <c r="H33" s="9"/>
    </row>
    <row r="34" spans="1:12" x14ac:dyDescent="0.35">
      <c r="A34" s="14" t="s">
        <v>19</v>
      </c>
      <c r="B34" s="51">
        <v>6</v>
      </c>
      <c r="C34" s="51">
        <v>10</v>
      </c>
      <c r="D34" s="52">
        <v>16</v>
      </c>
      <c r="E34" s="9"/>
      <c r="F34" s="9"/>
      <c r="G34" s="9"/>
      <c r="H34" s="9"/>
    </row>
    <row r="35" spans="1:12" ht="11.4" x14ac:dyDescent="0.3">
      <c r="A35" s="15"/>
      <c r="B35" s="16"/>
      <c r="C35" s="16"/>
      <c r="D35" s="16"/>
      <c r="E35" s="9"/>
      <c r="F35" s="9"/>
      <c r="G35" s="9"/>
      <c r="H35" s="9"/>
    </row>
    <row r="36" spans="1:12" ht="11.4" x14ac:dyDescent="0.3">
      <c r="A36" s="17" t="s">
        <v>33</v>
      </c>
      <c r="B36" s="18"/>
      <c r="C36" s="18"/>
      <c r="D36" s="18"/>
      <c r="E36" s="9"/>
      <c r="F36" s="9"/>
      <c r="G36" s="9"/>
      <c r="H36" s="9"/>
    </row>
    <row r="37" spans="1:12" ht="11.4" x14ac:dyDescent="0.3">
      <c r="A37" s="19" t="s">
        <v>21</v>
      </c>
      <c r="B37" s="20">
        <f t="shared" ref="B37:D38" si="0">B$34*$F22/60*$B$21/100</f>
        <v>2.1</v>
      </c>
      <c r="C37" s="20">
        <f t="shared" si="0"/>
        <v>3.5</v>
      </c>
      <c r="D37" s="21">
        <f t="shared" si="0"/>
        <v>5.6</v>
      </c>
      <c r="E37" s="9"/>
      <c r="F37" s="9"/>
      <c r="G37" s="9"/>
      <c r="H37" s="9"/>
    </row>
    <row r="38" spans="1:12" x14ac:dyDescent="0.35">
      <c r="A38" s="19" t="s">
        <v>22</v>
      </c>
      <c r="B38" s="20">
        <f t="shared" si="0"/>
        <v>1.47</v>
      </c>
      <c r="C38" s="20">
        <f t="shared" si="0"/>
        <v>2.4499999999999997</v>
      </c>
      <c r="D38" s="21">
        <f t="shared" si="0"/>
        <v>3.92</v>
      </c>
      <c r="E38" s="9"/>
      <c r="F38" s="9"/>
      <c r="G38" s="9"/>
      <c r="H38" s="9"/>
      <c r="J38" s="3"/>
      <c r="K38" s="3"/>
      <c r="L38" s="3"/>
    </row>
    <row r="39" spans="1:12" ht="23" x14ac:dyDescent="0.35">
      <c r="A39" s="50" t="s">
        <v>44</v>
      </c>
      <c r="B39" s="20">
        <f>(B37-B38)*7</f>
        <v>4.410000000000001</v>
      </c>
      <c r="C39" s="20">
        <f>(C37-C38)*7</f>
        <v>7.3500000000000014</v>
      </c>
      <c r="D39" s="21">
        <f>(D37-D38)*7</f>
        <v>11.759999999999998</v>
      </c>
      <c r="E39" s="9"/>
      <c r="F39" s="9"/>
      <c r="G39" s="9"/>
      <c r="H39" s="9"/>
      <c r="J39" s="3"/>
      <c r="K39" s="3"/>
      <c r="L39" s="3"/>
    </row>
    <row r="40" spans="1:12" ht="11.4" x14ac:dyDescent="0.3">
      <c r="A40" s="19" t="s">
        <v>26</v>
      </c>
      <c r="B40" s="20">
        <f t="shared" ref="B40:D41" si="1">B$34*$F22/60*$B$21/100*$B$19*7</f>
        <v>323.40000000000003</v>
      </c>
      <c r="C40" s="20">
        <f t="shared" si="1"/>
        <v>539</v>
      </c>
      <c r="D40" s="21">
        <f t="shared" si="1"/>
        <v>862.39999999999986</v>
      </c>
      <c r="E40" s="9"/>
      <c r="F40" s="9"/>
      <c r="G40" s="9"/>
      <c r="H40" s="9"/>
      <c r="J40" s="3"/>
      <c r="K40" s="3"/>
      <c r="L40" s="3"/>
    </row>
    <row r="41" spans="1:12" x14ac:dyDescent="0.35">
      <c r="A41" s="22" t="s">
        <v>32</v>
      </c>
      <c r="B41" s="23">
        <f t="shared" si="1"/>
        <v>226.37999999999997</v>
      </c>
      <c r="C41" s="23">
        <f t="shared" si="1"/>
        <v>377.29999999999995</v>
      </c>
      <c r="D41" s="24">
        <f t="shared" si="1"/>
        <v>603.67999999999995</v>
      </c>
      <c r="E41" s="9"/>
      <c r="F41" s="9"/>
      <c r="G41" s="9"/>
      <c r="H41" s="9"/>
      <c r="J41" s="3"/>
      <c r="K41" s="3"/>
      <c r="L41" s="3"/>
    </row>
    <row r="42" spans="1:12" ht="11.4" x14ac:dyDescent="0.3">
      <c r="A42" s="15"/>
      <c r="B42" s="25"/>
      <c r="C42" s="25"/>
      <c r="D42" s="25"/>
      <c r="E42" s="9"/>
      <c r="F42" s="9"/>
      <c r="G42" s="9"/>
      <c r="H42" s="9"/>
      <c r="J42" s="3"/>
      <c r="K42" s="3"/>
      <c r="L42" s="3"/>
    </row>
    <row r="43" spans="1:12" x14ac:dyDescent="0.35">
      <c r="A43" s="17" t="s">
        <v>34</v>
      </c>
      <c r="B43" s="26"/>
      <c r="C43" s="26"/>
      <c r="D43" s="26"/>
      <c r="E43" s="9"/>
      <c r="F43" s="9"/>
      <c r="G43" s="9"/>
      <c r="H43" s="9"/>
      <c r="J43" s="3"/>
      <c r="K43" s="3"/>
      <c r="L43" s="3"/>
    </row>
    <row r="44" spans="1:12" ht="11.4" x14ac:dyDescent="0.3">
      <c r="A44" s="19" t="s">
        <v>21</v>
      </c>
      <c r="B44" s="20">
        <f>IF(B37-$B24&gt;0, B37-$B24, 0)</f>
        <v>0</v>
      </c>
      <c r="C44" s="20">
        <f>IF(C37-$B24&gt;0, C37-$B24, 0)</f>
        <v>0.5</v>
      </c>
      <c r="D44" s="21">
        <f>IF(D37-$B24&gt;0, D37-$B24, 0)</f>
        <v>2.5999999999999996</v>
      </c>
      <c r="E44" s="9"/>
      <c r="F44" s="9"/>
      <c r="G44" s="9"/>
      <c r="H44" s="9"/>
    </row>
    <row r="45" spans="1:12" x14ac:dyDescent="0.35">
      <c r="A45" s="19" t="s">
        <v>22</v>
      </c>
      <c r="B45" s="20">
        <f>IF( B38-$B25 &gt; 0, B38-$B25, 0)</f>
        <v>0</v>
      </c>
      <c r="C45" s="20">
        <f>IF( C38-$B25 &gt; 0, C38-$B25, 0)</f>
        <v>0.44999999999999973</v>
      </c>
      <c r="D45" s="21">
        <f>IF( D38-$B25 &gt; 0, D38-$B25, 0)</f>
        <v>1.92</v>
      </c>
      <c r="E45" s="9"/>
      <c r="F45" s="9"/>
      <c r="G45" s="9"/>
      <c r="H45" s="9"/>
    </row>
    <row r="46" spans="1:12" ht="23" x14ac:dyDescent="0.35">
      <c r="A46" s="50" t="s">
        <v>44</v>
      </c>
      <c r="B46" s="20">
        <f>(B44-B45)*7</f>
        <v>0</v>
      </c>
      <c r="C46" s="20">
        <f>(C44-C45)*7</f>
        <v>0.35000000000000187</v>
      </c>
      <c r="D46" s="21">
        <f>(D44-D45)*7</f>
        <v>4.759999999999998</v>
      </c>
      <c r="E46" s="9"/>
      <c r="F46" s="9"/>
      <c r="G46" s="9"/>
      <c r="H46" s="9"/>
    </row>
    <row r="47" spans="1:12" ht="11.4" x14ac:dyDescent="0.3">
      <c r="A47" s="19" t="s">
        <v>26</v>
      </c>
      <c r="B47" s="27">
        <f t="shared" ref="B47:D48" si="2">IF( B40-$B26 &gt; 0, B40-$B26, 0 )</f>
        <v>0</v>
      </c>
      <c r="C47" s="27">
        <f t="shared" si="2"/>
        <v>77</v>
      </c>
      <c r="D47" s="28">
        <f t="shared" si="2"/>
        <v>400.39999999999986</v>
      </c>
      <c r="E47" s="9"/>
      <c r="F47" s="9"/>
      <c r="G47" s="9"/>
      <c r="H47" s="9"/>
    </row>
    <row r="48" spans="1:12" x14ac:dyDescent="0.35">
      <c r="A48" s="22" t="s">
        <v>32</v>
      </c>
      <c r="B48" s="29">
        <f t="shared" si="2"/>
        <v>0</v>
      </c>
      <c r="C48" s="29">
        <f t="shared" si="2"/>
        <v>69.299999999999955</v>
      </c>
      <c r="D48" s="30">
        <f t="shared" si="2"/>
        <v>295.67999999999995</v>
      </c>
      <c r="E48" s="9"/>
      <c r="F48" s="9"/>
      <c r="G48" s="9"/>
      <c r="H48" s="9"/>
    </row>
    <row r="49" spans="1:8" ht="11.4" x14ac:dyDescent="0.3">
      <c r="A49" s="15"/>
      <c r="B49" s="15"/>
      <c r="C49" s="15"/>
      <c r="D49" s="15"/>
      <c r="E49" s="9"/>
      <c r="F49" s="9"/>
      <c r="G49" s="9"/>
      <c r="H49" s="9"/>
    </row>
    <row r="50" spans="1:8" ht="11.4" x14ac:dyDescent="0.3">
      <c r="A50" s="17" t="s">
        <v>23</v>
      </c>
      <c r="B50" s="31"/>
      <c r="C50" s="31"/>
      <c r="D50" s="31"/>
      <c r="E50" s="9"/>
      <c r="F50" s="9"/>
      <c r="G50" s="9"/>
      <c r="H50" s="9"/>
    </row>
    <row r="51" spans="1:8" ht="11.4" x14ac:dyDescent="0.3">
      <c r="A51" s="19" t="s">
        <v>24</v>
      </c>
      <c r="B51" s="32">
        <f>B34*$F$18*$B$21/100</f>
        <v>216</v>
      </c>
      <c r="C51" s="32">
        <f>C34*$F$18*$B$21/100</f>
        <v>360</v>
      </c>
      <c r="D51" s="33">
        <f>D34*$F$18*$B$21/100</f>
        <v>576</v>
      </c>
      <c r="E51" s="9"/>
      <c r="F51" s="9"/>
      <c r="G51" s="9"/>
      <c r="H51" s="9"/>
    </row>
    <row r="52" spans="1:8" ht="11.4" x14ac:dyDescent="0.3">
      <c r="A52" s="22" t="s">
        <v>25</v>
      </c>
      <c r="B52" s="34">
        <f>B$34*$F$18*$B$21/100*$B$19*7</f>
        <v>33264</v>
      </c>
      <c r="C52" s="34">
        <f>C$34*$F$18*$B$21/100*$B$19*7</f>
        <v>55440</v>
      </c>
      <c r="D52" s="35">
        <f>D$34*$F$18*$B$21/100*$B$19*7</f>
        <v>88704</v>
      </c>
      <c r="E52" s="9"/>
      <c r="F52" s="9"/>
      <c r="G52" s="9"/>
      <c r="H52" s="9"/>
    </row>
    <row r="53" spans="1:8" ht="11.4" x14ac:dyDescent="0.3">
      <c r="A53" s="15"/>
      <c r="B53" s="16"/>
      <c r="C53" s="16"/>
      <c r="D53" s="16"/>
      <c r="E53" s="9"/>
      <c r="F53" s="9"/>
      <c r="G53" s="9"/>
      <c r="H53" s="9"/>
    </row>
    <row r="54" spans="1:8" ht="11.4" x14ac:dyDescent="0.3">
      <c r="A54" s="17" t="s">
        <v>29</v>
      </c>
      <c r="B54" s="18"/>
      <c r="C54" s="18"/>
      <c r="D54" s="18"/>
      <c r="E54" s="9"/>
      <c r="F54" s="9"/>
      <c r="G54" s="9"/>
      <c r="H54" s="9"/>
    </row>
    <row r="55" spans="1:8" ht="11.4" x14ac:dyDescent="0.3">
      <c r="A55" s="36" t="s">
        <v>30</v>
      </c>
      <c r="B55" s="32">
        <f>B$34*$F$19*$B$21/100*$B$19*7</f>
        <v>8316</v>
      </c>
      <c r="C55" s="32">
        <f>C$34*$F$19*$B$21/100*$B$19*7</f>
        <v>13860</v>
      </c>
      <c r="D55" s="33">
        <f>D$34*$F$19*$B$21/100*$B$19*7</f>
        <v>22176</v>
      </c>
      <c r="E55" s="9"/>
      <c r="F55" s="9"/>
      <c r="G55" s="9"/>
      <c r="H55" s="9"/>
    </row>
    <row r="56" spans="1:8" ht="11.4" x14ac:dyDescent="0.3">
      <c r="A56" s="36" t="s">
        <v>31</v>
      </c>
      <c r="B56" s="32">
        <f>IF(B$47*$F$26*$B$20 &gt; 0, B$47*$F$26*$B$20, 0 )</f>
        <v>0</v>
      </c>
      <c r="C56" s="32">
        <f>IF(C$47*$F$26*$B$20 &gt; 0, C$47*$F$26*$B$20, 0 )</f>
        <v>9625</v>
      </c>
      <c r="D56" s="33">
        <f>IF(D$47*$F$26*$B$20 &gt; 0, D$47*$F$26*$B$20, 0 )</f>
        <v>50049.999999999985</v>
      </c>
      <c r="E56" s="9"/>
      <c r="F56" s="9"/>
      <c r="G56" s="9"/>
      <c r="H56" s="9"/>
    </row>
    <row r="57" spans="1:8" ht="11.4" x14ac:dyDescent="0.3">
      <c r="A57" s="22" t="s">
        <v>28</v>
      </c>
      <c r="B57" s="34">
        <f>SUM(B55:B56)</f>
        <v>8316</v>
      </c>
      <c r="C57" s="34">
        <f t="shared" ref="C57:D57" si="3">SUM(C55:C56)</f>
        <v>23485</v>
      </c>
      <c r="D57" s="35">
        <f t="shared" si="3"/>
        <v>72225.999999999985</v>
      </c>
      <c r="E57" s="9"/>
      <c r="F57" s="9"/>
      <c r="G57" s="9"/>
      <c r="H57" s="9"/>
    </row>
    <row r="58" spans="1:8" ht="11.4" x14ac:dyDescent="0.3">
      <c r="A58" s="15"/>
      <c r="B58" s="16"/>
      <c r="C58" s="16"/>
      <c r="D58" s="16"/>
      <c r="E58" s="9"/>
      <c r="F58" s="9"/>
      <c r="G58" s="9"/>
      <c r="H58" s="9"/>
    </row>
    <row r="59" spans="1:8" ht="11.4" x14ac:dyDescent="0.3">
      <c r="A59" s="37" t="s">
        <v>40</v>
      </c>
      <c r="B59" s="38">
        <f>B52-B57</f>
        <v>24948</v>
      </c>
      <c r="C59" s="38">
        <f t="shared" ref="C59:D59" si="4">C52-C57</f>
        <v>31955</v>
      </c>
      <c r="D59" s="38">
        <f t="shared" si="4"/>
        <v>16478.000000000015</v>
      </c>
      <c r="E59" s="9"/>
      <c r="F59" s="9"/>
      <c r="G59" s="9"/>
      <c r="H59" s="9"/>
    </row>
    <row r="60" spans="1:8" x14ac:dyDescent="0.35">
      <c r="A60" s="1"/>
      <c r="B60" s="1"/>
      <c r="C60" s="1"/>
      <c r="D60" s="1"/>
      <c r="E60" s="9"/>
      <c r="F60" s="9"/>
      <c r="G60" s="9"/>
      <c r="H60" s="9"/>
    </row>
    <row r="61" spans="1:8" x14ac:dyDescent="0.35">
      <c r="A61" s="9"/>
      <c r="B61" s="9"/>
      <c r="C61" s="9"/>
      <c r="D61" s="9"/>
      <c r="E61" s="9"/>
      <c r="F61" s="9"/>
      <c r="G61" s="9"/>
      <c r="H61" s="9"/>
    </row>
  </sheetData>
  <mergeCells count="6">
    <mergeCell ref="A31:B31"/>
    <mergeCell ref="A4:G11"/>
    <mergeCell ref="A14:B14"/>
    <mergeCell ref="E17:G17"/>
    <mergeCell ref="E27:G27"/>
    <mergeCell ref="E21:G21"/>
  </mergeCells>
  <pageMargins left="0.7" right="0.7" top="0.78740157499999996" bottom="0.78740157499999996" header="0.3" footer="0.3"/>
  <pageSetup paperSize="9" orientation="portrait" horizontalDpi="300" verticalDpi="300" r:id="rId1"/>
  <headerFooter>
    <oddFooter>&amp;L&amp;"Tahoma,Standard"&amp;9© P. Helg, 2021, V1.0
Projektarbeit 1, FH OST&amp;C&amp;"Tahoma,Standard"&amp;9&amp;D&amp;R&amp;"Tahoma,Standard"&amp;9&amp;P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heetViews>
  <sheetFormatPr baseColWidth="10" defaultColWidth="11.54296875" defaultRowHeight="11.5" x14ac:dyDescent="0.35"/>
  <cols>
    <col min="1" max="1" width="20.36328125" style="2" customWidth="1"/>
    <col min="2" max="4" width="10.81640625" style="2" customWidth="1"/>
    <col min="5" max="5" width="20" style="2" bestFit="1" customWidth="1"/>
    <col min="6" max="6" width="4.1796875" style="2" customWidth="1"/>
    <col min="7" max="7" width="3.54296875" style="2" bestFit="1" customWidth="1"/>
    <col min="8" max="8" width="8.453125" style="2" customWidth="1"/>
    <col min="9" max="16384" width="11.54296875" style="2"/>
  </cols>
  <sheetData>
    <row r="1" spans="1:10" ht="12.5" x14ac:dyDescent="0.35">
      <c r="A1" s="57" t="s">
        <v>48</v>
      </c>
      <c r="B1" s="57"/>
      <c r="C1" s="9"/>
      <c r="D1" s="9"/>
      <c r="E1" s="9"/>
      <c r="F1" s="9"/>
      <c r="G1" s="9"/>
    </row>
    <row r="2" spans="1:10" ht="13.25" x14ac:dyDescent="0.3">
      <c r="A2" s="58" t="s">
        <v>49</v>
      </c>
      <c r="B2" s="57"/>
      <c r="C2" s="9"/>
      <c r="D2" s="9"/>
      <c r="E2" s="9"/>
      <c r="F2" s="9"/>
      <c r="G2" s="9"/>
    </row>
    <row r="3" spans="1:10" ht="13.25" x14ac:dyDescent="0.3">
      <c r="A3" s="57"/>
      <c r="B3" s="57"/>
      <c r="C3" s="9"/>
      <c r="D3" s="9"/>
      <c r="E3" s="9"/>
      <c r="F3" s="9"/>
      <c r="G3" s="9"/>
    </row>
    <row r="4" spans="1:10" ht="13.25" x14ac:dyDescent="0.3">
      <c r="A4" s="57"/>
      <c r="B4" s="57"/>
      <c r="C4" s="9"/>
      <c r="D4" s="9"/>
      <c r="E4" s="9"/>
      <c r="F4" s="9"/>
      <c r="G4" s="9"/>
    </row>
    <row r="5" spans="1:10" ht="11.4" x14ac:dyDescent="0.3">
      <c r="A5" s="59" t="s">
        <v>6</v>
      </c>
      <c r="B5" s="59"/>
      <c r="C5" s="9"/>
      <c r="D5" s="9"/>
      <c r="E5" s="9"/>
      <c r="F5" s="9"/>
      <c r="G5" s="9"/>
    </row>
    <row r="6" spans="1:10" ht="11.4" x14ac:dyDescent="0.3">
      <c r="A6" s="9" t="s">
        <v>7</v>
      </c>
      <c r="B6" s="9"/>
      <c r="C6" s="9"/>
      <c r="D6" s="9"/>
      <c r="E6" s="9"/>
      <c r="F6" s="9"/>
      <c r="G6" s="9"/>
    </row>
    <row r="7" spans="1:10" ht="11.4" x14ac:dyDescent="0.3">
      <c r="A7" s="9"/>
      <c r="B7" s="9"/>
      <c r="C7" s="9"/>
      <c r="D7" s="9"/>
      <c r="E7" s="9"/>
      <c r="F7" s="9"/>
      <c r="G7" s="9"/>
    </row>
    <row r="8" spans="1:10" ht="11.4" x14ac:dyDescent="0.3">
      <c r="A8" s="39" t="s">
        <v>42</v>
      </c>
      <c r="B8" s="49">
        <v>44317</v>
      </c>
      <c r="C8" s="11"/>
      <c r="D8" s="9"/>
      <c r="E8" s="61" t="s">
        <v>16</v>
      </c>
      <c r="F8" s="61"/>
      <c r="G8" s="61"/>
    </row>
    <row r="9" spans="1:10" ht="11.4" x14ac:dyDescent="0.3">
      <c r="A9" s="39" t="s">
        <v>43</v>
      </c>
      <c r="B9" s="49">
        <v>44469</v>
      </c>
      <c r="C9" s="44"/>
      <c r="D9" s="9"/>
      <c r="E9" s="6" t="s">
        <v>17</v>
      </c>
      <c r="F9" s="47">
        <v>60</v>
      </c>
      <c r="G9" s="42" t="s">
        <v>10</v>
      </c>
    </row>
    <row r="10" spans="1:10" ht="11.4" x14ac:dyDescent="0.3">
      <c r="A10" s="6" t="s">
        <v>8</v>
      </c>
      <c r="B10" s="40">
        <f>ROUND((B9-B8)/7,0)</f>
        <v>22</v>
      </c>
      <c r="C10" s="42" t="s">
        <v>4</v>
      </c>
      <c r="D10" s="9"/>
      <c r="E10" s="5" t="s">
        <v>15</v>
      </c>
      <c r="F10" s="46">
        <v>15</v>
      </c>
      <c r="G10" s="10" t="s">
        <v>10</v>
      </c>
    </row>
    <row r="11" spans="1:10" ht="11.4" x14ac:dyDescent="0.3">
      <c r="A11" s="5" t="s">
        <v>8</v>
      </c>
      <c r="B11" s="7">
        <f>ROUND((B9-B8)/30,0)</f>
        <v>5</v>
      </c>
      <c r="C11" s="10" t="s">
        <v>5</v>
      </c>
      <c r="D11" s="9"/>
      <c r="E11" s="12"/>
      <c r="F11" s="12"/>
      <c r="G11" s="12"/>
    </row>
    <row r="12" spans="1:10" ht="11.4" x14ac:dyDescent="0.3">
      <c r="A12" s="5" t="s">
        <v>9</v>
      </c>
      <c r="B12" s="46">
        <v>60</v>
      </c>
      <c r="C12" s="10" t="s">
        <v>20</v>
      </c>
      <c r="D12" s="9"/>
      <c r="E12" s="63" t="s">
        <v>11</v>
      </c>
      <c r="F12" s="63"/>
      <c r="G12" s="63"/>
    </row>
    <row r="13" spans="1:10" ht="11.4" x14ac:dyDescent="0.3">
      <c r="A13" s="12"/>
      <c r="B13" s="12"/>
      <c r="C13" s="12"/>
      <c r="D13" s="9"/>
      <c r="E13" s="6" t="s">
        <v>12</v>
      </c>
      <c r="F13" s="47">
        <v>35</v>
      </c>
      <c r="G13" s="42" t="s">
        <v>13</v>
      </c>
    </row>
    <row r="14" spans="1:10" x14ac:dyDescent="0.35">
      <c r="A14" s="11" t="s">
        <v>38</v>
      </c>
      <c r="B14" s="11"/>
      <c r="C14" s="11"/>
      <c r="D14" s="9"/>
      <c r="E14" s="5" t="s">
        <v>14</v>
      </c>
      <c r="F14" s="53">
        <f>F13*F15</f>
        <v>24.5</v>
      </c>
      <c r="G14" s="10" t="s">
        <v>13</v>
      </c>
    </row>
    <row r="15" spans="1:10" x14ac:dyDescent="0.35">
      <c r="A15" s="6" t="s">
        <v>36</v>
      </c>
      <c r="B15" s="47">
        <v>3</v>
      </c>
      <c r="C15" s="42" t="s">
        <v>3</v>
      </c>
      <c r="D15" s="9"/>
      <c r="E15" s="5" t="s">
        <v>39</v>
      </c>
      <c r="F15" s="46">
        <v>0.7</v>
      </c>
      <c r="G15" s="10"/>
      <c r="J15" s="4"/>
    </row>
    <row r="16" spans="1:10" x14ac:dyDescent="0.35">
      <c r="A16" s="6" t="s">
        <v>37</v>
      </c>
      <c r="B16" s="47">
        <v>2</v>
      </c>
      <c r="C16" s="42" t="s">
        <v>3</v>
      </c>
      <c r="D16" s="9"/>
      <c r="F16" s="9"/>
    </row>
    <row r="17" spans="1:12" ht="11.4" x14ac:dyDescent="0.3">
      <c r="A17" s="8" t="s">
        <v>27</v>
      </c>
      <c r="B17" s="41">
        <f>$B$15*$B$10*7</f>
        <v>462</v>
      </c>
      <c r="C17" s="43" t="s">
        <v>3</v>
      </c>
      <c r="D17" s="9"/>
      <c r="E17" s="12" t="s">
        <v>41</v>
      </c>
      <c r="F17" s="48">
        <v>25</v>
      </c>
      <c r="G17" s="12" t="s">
        <v>10</v>
      </c>
    </row>
    <row r="18" spans="1:12" x14ac:dyDescent="0.35">
      <c r="A18" s="5" t="s">
        <v>35</v>
      </c>
      <c r="B18" s="7">
        <f>B17*B16/B15</f>
        <v>308</v>
      </c>
      <c r="C18" s="10" t="s">
        <v>3</v>
      </c>
      <c r="D18" s="9"/>
      <c r="E18" s="62" t="s">
        <v>18</v>
      </c>
      <c r="F18" s="62"/>
      <c r="G18" s="62"/>
    </row>
    <row r="19" spans="1:12" ht="11.4" x14ac:dyDescent="0.3">
      <c r="A19" s="12"/>
      <c r="B19" s="12"/>
      <c r="C19" s="12"/>
      <c r="D19" s="9"/>
      <c r="E19" s="45"/>
      <c r="F19" s="45"/>
      <c r="G19" s="45"/>
    </row>
    <row r="20" spans="1:12" ht="11.4" x14ac:dyDescent="0.3">
      <c r="A20" s="12"/>
      <c r="B20" s="12"/>
      <c r="C20" s="12"/>
      <c r="D20" s="9"/>
      <c r="E20" s="45"/>
      <c r="F20" s="45"/>
      <c r="G20" s="45"/>
    </row>
    <row r="21" spans="1:12" ht="11.4" x14ac:dyDescent="0.3">
      <c r="A21" s="9"/>
      <c r="B21" s="9"/>
      <c r="C21" s="9"/>
      <c r="D21" s="9"/>
      <c r="E21" s="9"/>
      <c r="F21" s="9"/>
      <c r="G21" s="9"/>
    </row>
    <row r="22" spans="1:12" ht="11.4" x14ac:dyDescent="0.3">
      <c r="A22" s="9"/>
      <c r="B22" s="9"/>
      <c r="C22" s="9"/>
      <c r="D22" s="9"/>
      <c r="E22" s="9"/>
      <c r="F22" s="9"/>
      <c r="G22" s="9"/>
    </row>
    <row r="23" spans="1:12" ht="11.4" x14ac:dyDescent="0.3">
      <c r="A23" s="13" t="s">
        <v>45</v>
      </c>
      <c r="B23" s="54" t="s">
        <v>0</v>
      </c>
      <c r="C23" s="54" t="s">
        <v>1</v>
      </c>
      <c r="D23" s="55" t="s">
        <v>2</v>
      </c>
      <c r="E23" s="9"/>
      <c r="F23" s="9"/>
      <c r="G23" s="9"/>
    </row>
    <row r="24" spans="1:12" x14ac:dyDescent="0.35">
      <c r="A24" s="14" t="s">
        <v>19</v>
      </c>
      <c r="B24" s="51">
        <v>6</v>
      </c>
      <c r="C24" s="51">
        <v>10</v>
      </c>
      <c r="D24" s="52">
        <v>16</v>
      </c>
      <c r="E24" s="9"/>
      <c r="F24" s="9"/>
      <c r="G24" s="9"/>
    </row>
    <row r="25" spans="1:12" ht="11.4" x14ac:dyDescent="0.3">
      <c r="A25" s="15"/>
      <c r="B25" s="16"/>
      <c r="C25" s="16"/>
      <c r="D25" s="16"/>
      <c r="E25" s="9"/>
      <c r="F25" s="9"/>
      <c r="G25" s="9"/>
    </row>
    <row r="26" spans="1:12" ht="11.4" x14ac:dyDescent="0.3">
      <c r="A26" s="17" t="s">
        <v>33</v>
      </c>
      <c r="B26" s="18"/>
      <c r="C26" s="18"/>
      <c r="D26" s="18"/>
      <c r="E26" s="9"/>
      <c r="F26" s="9"/>
      <c r="G26" s="9"/>
    </row>
    <row r="27" spans="1:12" ht="11.4" x14ac:dyDescent="0.3">
      <c r="A27" s="19" t="s">
        <v>21</v>
      </c>
      <c r="B27" s="20">
        <f t="shared" ref="B27:D28" si="0">B$24*$F13/60*$B$12/100</f>
        <v>2.1</v>
      </c>
      <c r="C27" s="20">
        <f t="shared" si="0"/>
        <v>3.5</v>
      </c>
      <c r="D27" s="21">
        <f t="shared" si="0"/>
        <v>5.6</v>
      </c>
      <c r="E27" s="9"/>
      <c r="F27" s="9"/>
      <c r="G27" s="9"/>
    </row>
    <row r="28" spans="1:12" x14ac:dyDescent="0.35">
      <c r="A28" s="19" t="s">
        <v>22</v>
      </c>
      <c r="B28" s="20">
        <f t="shared" si="0"/>
        <v>1.47</v>
      </c>
      <c r="C28" s="20">
        <f t="shared" si="0"/>
        <v>2.4499999999999997</v>
      </c>
      <c r="D28" s="21">
        <f t="shared" si="0"/>
        <v>3.92</v>
      </c>
      <c r="E28" s="9"/>
      <c r="F28" s="9"/>
      <c r="G28" s="9"/>
      <c r="J28" s="3"/>
      <c r="K28" s="3"/>
      <c r="L28" s="3"/>
    </row>
    <row r="29" spans="1:12" ht="23" x14ac:dyDescent="0.35">
      <c r="A29" s="50" t="s">
        <v>44</v>
      </c>
      <c r="B29" s="20">
        <f>(B27-B28)*7</f>
        <v>4.410000000000001</v>
      </c>
      <c r="C29" s="20">
        <f>(C27-C28)*7</f>
        <v>7.3500000000000014</v>
      </c>
      <c r="D29" s="21">
        <f>(D27-D28)*7</f>
        <v>11.759999999999998</v>
      </c>
      <c r="E29" s="9"/>
      <c r="F29" s="9"/>
      <c r="G29" s="9"/>
      <c r="J29" s="3"/>
      <c r="K29" s="3"/>
      <c r="L29" s="3"/>
    </row>
    <row r="30" spans="1:12" ht="11.4" x14ac:dyDescent="0.3">
      <c r="A30" s="19" t="s">
        <v>26</v>
      </c>
      <c r="B30" s="20">
        <f t="shared" ref="B30:D31" si="1">B$24*$F13/60*$B$12/100*$B$10*7</f>
        <v>323.40000000000003</v>
      </c>
      <c r="C30" s="20">
        <f t="shared" si="1"/>
        <v>539</v>
      </c>
      <c r="D30" s="21">
        <f t="shared" si="1"/>
        <v>862.39999999999986</v>
      </c>
      <c r="E30" s="9"/>
      <c r="F30" s="9"/>
      <c r="G30" s="9"/>
      <c r="J30" s="3"/>
      <c r="K30" s="3"/>
      <c r="L30" s="3"/>
    </row>
    <row r="31" spans="1:12" x14ac:dyDescent="0.35">
      <c r="A31" s="22" t="s">
        <v>32</v>
      </c>
      <c r="B31" s="23">
        <f t="shared" si="1"/>
        <v>226.37999999999997</v>
      </c>
      <c r="C31" s="23">
        <f t="shared" si="1"/>
        <v>377.29999999999995</v>
      </c>
      <c r="D31" s="24">
        <f t="shared" si="1"/>
        <v>603.67999999999995</v>
      </c>
      <c r="E31" s="9"/>
      <c r="F31" s="9"/>
      <c r="G31" s="9"/>
      <c r="J31" s="3"/>
      <c r="K31" s="3"/>
      <c r="L31" s="3"/>
    </row>
    <row r="32" spans="1:12" ht="11.4" x14ac:dyDescent="0.3">
      <c r="A32" s="15"/>
      <c r="B32" s="25"/>
      <c r="C32" s="25"/>
      <c r="D32" s="25"/>
      <c r="E32" s="9"/>
      <c r="F32" s="9"/>
      <c r="G32" s="9"/>
      <c r="J32" s="3"/>
      <c r="K32" s="3"/>
      <c r="L32" s="3"/>
    </row>
    <row r="33" spans="1:12" x14ac:dyDescent="0.35">
      <c r="A33" s="17" t="s">
        <v>34</v>
      </c>
      <c r="B33" s="26"/>
      <c r="C33" s="26"/>
      <c r="D33" s="26"/>
      <c r="E33" s="9"/>
      <c r="F33" s="9"/>
      <c r="G33" s="9"/>
      <c r="J33" s="3"/>
      <c r="K33" s="3"/>
      <c r="L33" s="3"/>
    </row>
    <row r="34" spans="1:12" ht="11.4" x14ac:dyDescent="0.3">
      <c r="A34" s="19" t="s">
        <v>21</v>
      </c>
      <c r="B34" s="20">
        <f>IF(B27-$B15&gt;0, B27-$B15, 0)</f>
        <v>0</v>
      </c>
      <c r="C34" s="20">
        <f>IF(C27-$B15&gt;0, C27-$B15, 0)</f>
        <v>0.5</v>
      </c>
      <c r="D34" s="21">
        <f>IF(D27-$B15&gt;0, D27-$B15, 0)</f>
        <v>2.5999999999999996</v>
      </c>
      <c r="E34" s="9"/>
      <c r="F34" s="9"/>
      <c r="G34" s="9"/>
    </row>
    <row r="35" spans="1:12" x14ac:dyDescent="0.35">
      <c r="A35" s="19" t="s">
        <v>22</v>
      </c>
      <c r="B35" s="20">
        <f>IF( B28-$B16 &gt; 0, B28-$B16, 0)</f>
        <v>0</v>
      </c>
      <c r="C35" s="20">
        <f>IF( C28-$B16 &gt; 0, C28-$B16, 0)</f>
        <v>0.44999999999999973</v>
      </c>
      <c r="D35" s="21">
        <f>IF( D28-$B16 &gt; 0, D28-$B16, 0)</f>
        <v>1.92</v>
      </c>
      <c r="E35" s="9"/>
      <c r="F35" s="9"/>
      <c r="G35" s="9"/>
    </row>
    <row r="36" spans="1:12" ht="23" x14ac:dyDescent="0.35">
      <c r="A36" s="50" t="s">
        <v>44</v>
      </c>
      <c r="B36" s="20">
        <f>(B34-B35)*7</f>
        <v>0</v>
      </c>
      <c r="C36" s="20">
        <f>(C34-C35)*7</f>
        <v>0.35000000000000187</v>
      </c>
      <c r="D36" s="21">
        <f>(D34-D35)*7</f>
        <v>4.759999999999998</v>
      </c>
      <c r="E36" s="9"/>
      <c r="F36" s="9"/>
      <c r="G36" s="9"/>
    </row>
    <row r="37" spans="1:12" ht="11.4" x14ac:dyDescent="0.3">
      <c r="A37" s="19" t="s">
        <v>26</v>
      </c>
      <c r="B37" s="27">
        <f>IF( B30-$B17 &gt; 0, B30-$B17, 0 )</f>
        <v>0</v>
      </c>
      <c r="C37" s="27">
        <f>IF( C30-$B17 &gt; 0, C30-$B17, 0 )</f>
        <v>77</v>
      </c>
      <c r="D37" s="28">
        <f>IF( D30-$B17 &gt; 0, D30-$B17, 0 )</f>
        <v>400.39999999999986</v>
      </c>
      <c r="E37" s="9"/>
      <c r="F37" s="9"/>
      <c r="G37" s="9"/>
    </row>
    <row r="38" spans="1:12" x14ac:dyDescent="0.35">
      <c r="A38" s="22" t="s">
        <v>32</v>
      </c>
      <c r="B38" s="29">
        <f>IF( B31-$B18 &gt; 0, B31-$B18, 0 )</f>
        <v>0</v>
      </c>
      <c r="C38" s="29">
        <f>IF( C31-$B18 &gt; 0, C31-$B18, 0 )</f>
        <v>69.299999999999955</v>
      </c>
      <c r="D38" s="30">
        <f t="shared" ref="D38" si="2">IF( D31-$B18 &gt; 0, D31-$B18, 0 )</f>
        <v>295.67999999999995</v>
      </c>
      <c r="E38" s="9"/>
      <c r="F38" s="9"/>
      <c r="G38" s="9"/>
    </row>
    <row r="39" spans="1:12" ht="11.4" x14ac:dyDescent="0.3">
      <c r="A39" s="15"/>
      <c r="B39" s="15"/>
      <c r="C39" s="15"/>
      <c r="D39" s="15"/>
      <c r="E39" s="9"/>
      <c r="F39" s="9"/>
      <c r="G39" s="9"/>
    </row>
    <row r="40" spans="1:12" ht="11.4" x14ac:dyDescent="0.3">
      <c r="A40" s="17" t="s">
        <v>23</v>
      </c>
      <c r="B40" s="31"/>
      <c r="C40" s="31"/>
      <c r="D40" s="31"/>
      <c r="E40" s="9"/>
      <c r="F40" s="9"/>
      <c r="G40" s="9"/>
    </row>
    <row r="41" spans="1:12" ht="11.4" x14ac:dyDescent="0.3">
      <c r="A41" s="19" t="s">
        <v>24</v>
      </c>
      <c r="B41" s="32">
        <f>B24*$F$9*$B$12/100</f>
        <v>216</v>
      </c>
      <c r="C41" s="32">
        <f>C24*$F$9*$B$12/100</f>
        <v>360</v>
      </c>
      <c r="D41" s="33">
        <f>D24*$F$9*$B$12/100</f>
        <v>576</v>
      </c>
      <c r="E41" s="9"/>
      <c r="F41" s="9"/>
      <c r="G41" s="9"/>
    </row>
    <row r="42" spans="1:12" ht="11.4" x14ac:dyDescent="0.3">
      <c r="A42" s="22" t="s">
        <v>25</v>
      </c>
      <c r="B42" s="34">
        <f>B$24*$F$9*$B$12/100*$B$10*7</f>
        <v>33264</v>
      </c>
      <c r="C42" s="34">
        <f>C$24*$F$9*$B$12/100*$B$10*7</f>
        <v>55440</v>
      </c>
      <c r="D42" s="35">
        <f>D$24*$F$9*$B$12/100*$B$10*7</f>
        <v>88704</v>
      </c>
      <c r="E42" s="9"/>
      <c r="F42" s="9"/>
      <c r="G42" s="9"/>
    </row>
    <row r="43" spans="1:12" ht="11.4" x14ac:dyDescent="0.3">
      <c r="A43" s="15"/>
      <c r="B43" s="16"/>
      <c r="C43" s="16"/>
      <c r="D43" s="16"/>
      <c r="E43" s="9"/>
      <c r="F43" s="9"/>
      <c r="G43" s="9"/>
    </row>
    <row r="44" spans="1:12" ht="11.4" x14ac:dyDescent="0.3">
      <c r="A44" s="17" t="s">
        <v>29</v>
      </c>
      <c r="B44" s="18"/>
      <c r="C44" s="18"/>
      <c r="D44" s="18"/>
      <c r="E44" s="9"/>
      <c r="F44" s="9"/>
      <c r="G44" s="9"/>
    </row>
    <row r="45" spans="1:12" ht="11.4" x14ac:dyDescent="0.3">
      <c r="A45" s="36" t="s">
        <v>30</v>
      </c>
      <c r="B45" s="32">
        <f>B$24*$F$10*$B$12/100*$B$10*7</f>
        <v>8316</v>
      </c>
      <c r="C45" s="32">
        <f>C$24*$F$10*$B$12/100*$B$10*7</f>
        <v>13860</v>
      </c>
      <c r="D45" s="33">
        <f>D$24*$F$10*$B$12/100*$B$10*7</f>
        <v>22176</v>
      </c>
      <c r="E45" s="9"/>
      <c r="F45" s="9"/>
      <c r="G45" s="9"/>
    </row>
    <row r="46" spans="1:12" ht="11.4" x14ac:dyDescent="0.3">
      <c r="A46" s="36" t="s">
        <v>31</v>
      </c>
      <c r="B46" s="32">
        <f>IF(B$37*$F$17*$B$11 &gt; 0, B$37*$F$17*$B$11, 0 )</f>
        <v>0</v>
      </c>
      <c r="C46" s="32">
        <f>IF(C$37*$F$17*$B$11 &gt; 0, C$37*$F$17*$B$11, 0 )</f>
        <v>9625</v>
      </c>
      <c r="D46" s="33">
        <f>IF(D$37*$F$17*$B$11 &gt; 0, D$37*$F$17*$B$11, 0 )</f>
        <v>50049.999999999985</v>
      </c>
      <c r="E46" s="9"/>
      <c r="F46" s="9"/>
      <c r="G46" s="9"/>
    </row>
    <row r="47" spans="1:12" ht="11.4" x14ac:dyDescent="0.3">
      <c r="A47" s="22" t="s">
        <v>28</v>
      </c>
      <c r="B47" s="34">
        <f>SUM(B45:B46)</f>
        <v>8316</v>
      </c>
      <c r="C47" s="34">
        <f t="shared" ref="C47:D47" si="3">SUM(C45:C46)</f>
        <v>23485</v>
      </c>
      <c r="D47" s="35">
        <f t="shared" si="3"/>
        <v>72225.999999999985</v>
      </c>
      <c r="E47" s="9"/>
      <c r="F47" s="9"/>
      <c r="G47" s="9"/>
    </row>
    <row r="48" spans="1:12" ht="11.4" x14ac:dyDescent="0.3">
      <c r="A48" s="15"/>
      <c r="B48" s="16"/>
      <c r="C48" s="16"/>
      <c r="D48" s="16"/>
      <c r="E48" s="9"/>
      <c r="F48" s="9"/>
      <c r="G48" s="9"/>
    </row>
    <row r="49" spans="1:7" ht="11.4" x14ac:dyDescent="0.3">
      <c r="A49" s="37" t="s">
        <v>40</v>
      </c>
      <c r="B49" s="38">
        <f>B42-B47</f>
        <v>24948</v>
      </c>
      <c r="C49" s="38">
        <f t="shared" ref="C49:D49" si="4">C42-C47</f>
        <v>31955</v>
      </c>
      <c r="D49" s="38">
        <f t="shared" si="4"/>
        <v>16478.000000000015</v>
      </c>
      <c r="E49" s="9"/>
      <c r="F49" s="9"/>
      <c r="G49" s="9"/>
    </row>
    <row r="50" spans="1:7" ht="11.4" x14ac:dyDescent="0.3">
      <c r="A50" s="1"/>
      <c r="B50" s="1"/>
      <c r="C50" s="1"/>
      <c r="D50" s="1"/>
      <c r="E50" s="9"/>
      <c r="F50" s="9"/>
      <c r="G50" s="9"/>
    </row>
  </sheetData>
  <sheetProtection algorithmName="SHA-512" hashValue="5y0IMKKWrrKBsG+jl4QVaVsa9gcskq1B/Q63UaPa2qo71fyDCPoawPusUgDbQwX+APvC73bRJXtekht73UtkgA==" saltValue="Pe2Zlltqyv/pwpTmhSeuIQ==" spinCount="100000" sheet="1" objects="1" scenarios="1"/>
  <mergeCells count="4">
    <mergeCell ref="A5:B5"/>
    <mergeCell ref="E8:G8"/>
    <mergeCell ref="E12:G12"/>
    <mergeCell ref="E18:G18"/>
  </mergeCells>
  <pageMargins left="0.7" right="0.7" top="0.78740157499999996" bottom="0.78740157499999996" header="0.3" footer="0.3"/>
  <pageSetup paperSize="9" orientation="portrait" horizontalDpi="300" verticalDpi="300" r:id="rId1"/>
  <headerFooter>
    <oddFooter>&amp;L&amp;"Tahoma,Standard"&amp;9© P. Helg, 2021
Projektarbeit 1, FH OST&amp;C&amp;"Tahoma,Standard"&amp;9 23.08.2021&amp;R&amp;"Tahoma,Standard"&amp;9&amp;P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Beispiel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Helg</dc:creator>
  <cp:lastModifiedBy>Allenspach Andreas</cp:lastModifiedBy>
  <cp:lastPrinted>2021-08-23T14:00:53Z</cp:lastPrinted>
  <dcterms:created xsi:type="dcterms:W3CDTF">2015-06-05T18:19:34Z</dcterms:created>
  <dcterms:modified xsi:type="dcterms:W3CDTF">2021-08-25T11:42:41Z</dcterms:modified>
</cp:coreProperties>
</file>